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69E96886-A8BE-44B3-AE67-CCA34C3462DA}" xr6:coauthVersionLast="47" xr6:coauthVersionMax="47" xr10:uidLastSave="{00000000-0000-0000-0000-000000000000}"/>
  <bookViews>
    <workbookView xWindow="4155" yWindow="630" windowWidth="19065" windowHeight="13995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7" i="36" l="1"/>
  <c r="N1437" i="36"/>
  <c r="O1437" i="36"/>
  <c r="P1437" i="36"/>
  <c r="Q1437" i="36"/>
  <c r="G1437" i="36"/>
  <c r="C1437" i="36"/>
  <c r="M1436" i="36"/>
  <c r="N1436" i="36"/>
  <c r="O1436" i="36"/>
  <c r="P1436" i="36"/>
  <c r="Q1436" i="36"/>
  <c r="G1436" i="36"/>
  <c r="C1436" i="36"/>
  <c r="M1435" i="36"/>
  <c r="N1435" i="36"/>
  <c r="O1435" i="36"/>
  <c r="P1435" i="36"/>
  <c r="Q1435" i="36"/>
  <c r="G1435" i="36"/>
  <c r="C1435" i="36"/>
  <c r="Q1434" i="36"/>
  <c r="M1434" i="36"/>
  <c r="N1434" i="36"/>
  <c r="O1434" i="36"/>
  <c r="P1434" i="36"/>
  <c r="G1434" i="36"/>
  <c r="C1434" i="36"/>
  <c r="M1432" i="36"/>
  <c r="N1432" i="36"/>
  <c r="O1432" i="36"/>
  <c r="P1432" i="36"/>
  <c r="Q1432" i="36"/>
  <c r="M1433" i="36"/>
  <c r="N1433" i="36"/>
  <c r="O1433" i="36"/>
  <c r="P1433" i="36"/>
  <c r="Q1433" i="36"/>
  <c r="G1433" i="36"/>
  <c r="G1432" i="36"/>
  <c r="C1432" i="36"/>
  <c r="C1433" i="36"/>
  <c r="P1414" i="36"/>
  <c r="P1415" i="36"/>
  <c r="P1416" i="36"/>
  <c r="P1417" i="36"/>
  <c r="P1418" i="36"/>
  <c r="P1419" i="36"/>
  <c r="P1420" i="36"/>
  <c r="P1421" i="36"/>
  <c r="P1422" i="36"/>
  <c r="P1423" i="36"/>
  <c r="P1424" i="36"/>
  <c r="P1425" i="36"/>
  <c r="P1426" i="36"/>
  <c r="P1427" i="36"/>
  <c r="P1428" i="36"/>
  <c r="P1429" i="36"/>
  <c r="P1430" i="36"/>
  <c r="P1431" i="36"/>
  <c r="P1413" i="36"/>
  <c r="M1431" i="36"/>
  <c r="N1431" i="36"/>
  <c r="O1431" i="36"/>
  <c r="Q1431" i="36"/>
  <c r="G1431" i="36"/>
  <c r="C1431" i="36"/>
  <c r="M1430" i="36"/>
  <c r="N1430" i="36"/>
  <c r="O1430" i="36"/>
  <c r="Q1430" i="36"/>
  <c r="G1430" i="36"/>
  <c r="C1430" i="36"/>
  <c r="M1429" i="36"/>
  <c r="N1429" i="36"/>
  <c r="O1429" i="36"/>
  <c r="Q1429" i="36"/>
  <c r="G1429" i="36"/>
  <c r="C1429" i="36"/>
  <c r="M1427" i="36"/>
  <c r="N1427" i="36"/>
  <c r="O1427" i="36"/>
  <c r="Q1427" i="36"/>
  <c r="M1428" i="36"/>
  <c r="N1428" i="36"/>
  <c r="O1428" i="36"/>
  <c r="Q1428" i="36"/>
  <c r="G1428" i="36"/>
  <c r="C1428" i="36"/>
  <c r="G1427" i="36"/>
  <c r="C1427" i="36"/>
  <c r="AA16" i="33"/>
  <c r="M1425" i="36"/>
  <c r="N1425" i="36"/>
  <c r="O1425" i="36"/>
  <c r="Q1425" i="36"/>
  <c r="M1426" i="36"/>
  <c r="N1426" i="36"/>
  <c r="O1426" i="36"/>
  <c r="Q1426" i="36"/>
  <c r="G1426" i="36"/>
  <c r="G1425" i="36"/>
  <c r="C1425" i="36"/>
  <c r="C1426" i="36"/>
  <c r="M1424" i="36"/>
  <c r="N1424" i="36"/>
  <c r="O1424" i="36"/>
  <c r="Q1424" i="36"/>
  <c r="G1424" i="36"/>
  <c r="C1424" i="36"/>
  <c r="M1422" i="36"/>
  <c r="N1422" i="36"/>
  <c r="O1422" i="36"/>
  <c r="Q1422" i="36"/>
  <c r="M1423" i="36"/>
  <c r="N1423" i="36"/>
  <c r="O1423" i="36"/>
  <c r="Q1423" i="36"/>
  <c r="G1423" i="36"/>
  <c r="G1422" i="36"/>
  <c r="C1422" i="36"/>
  <c r="C1423" i="36"/>
  <c r="M1421" i="36"/>
  <c r="N1421" i="36"/>
  <c r="O1421" i="36"/>
  <c r="Q1421" i="36"/>
  <c r="G1421" i="36"/>
  <c r="C1421" i="36"/>
  <c r="G1420" i="36"/>
  <c r="M1420" i="36"/>
  <c r="N1420" i="36"/>
  <c r="O1420" i="36"/>
  <c r="Q1420" i="36"/>
  <c r="C1420" i="36"/>
  <c r="M1419" i="36"/>
  <c r="N1419" i="36"/>
  <c r="O1419" i="36"/>
  <c r="Q1419" i="36"/>
  <c r="G1419" i="36"/>
  <c r="C1419" i="36"/>
  <c r="M1418" i="36"/>
  <c r="N1418" i="36"/>
  <c r="O1418" i="36"/>
  <c r="Q1418" i="36"/>
  <c r="G1418" i="36"/>
  <c r="C1418" i="36"/>
  <c r="M1415" i="36"/>
  <c r="M1417" i="36"/>
  <c r="N1417" i="36"/>
  <c r="O1417" i="36"/>
  <c r="Q1417" i="36"/>
  <c r="G1417" i="36"/>
  <c r="C1417" i="36" l="1"/>
  <c r="N1415" i="36"/>
  <c r="O1415" i="36"/>
  <c r="Q1415" i="36"/>
  <c r="M1416" i="36"/>
  <c r="N1416" i="36"/>
  <c r="O1416" i="36"/>
  <c r="Q1416" i="36"/>
  <c r="G1416" i="36"/>
  <c r="C1416" i="36"/>
  <c r="G1415" i="36"/>
  <c r="C1415" i="36" l="1"/>
  <c r="M1414" i="36"/>
  <c r="N1414" i="36"/>
  <c r="O1414" i="36"/>
  <c r="Q1414" i="36"/>
  <c r="G1414" i="36"/>
  <c r="C1414" i="36"/>
  <c r="M1412" i="36"/>
  <c r="M1413" i="36"/>
  <c r="N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<sst xmlns="http://schemas.openxmlformats.org/spreadsheetml/2006/main" count="251" uniqueCount="214">
  <si>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</si>
  <si>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</si>
  <si>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</si>
  <si>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</si>
  <si>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</si>
  <si>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</si>
  <si>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</si>
  <si>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</si>
  <si>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</si>
  <si>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</si>
  <si>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</si>
  <si>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</si>
  <si>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</si>
  <si>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</si>
  <si>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</si>
  <si>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</si>
  <si>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</si>
  <si>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</si>
  <si>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</si>
  <si>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</si>
  <si>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</si>
  <si>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</si>
  <si>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</si>
  <si>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</si>
  <si>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</si>
  <si>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</si>
  <si>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</si>
  <si>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</si>
  <si>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</si>
  <si>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</si>
  <si>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</si>
  <si>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</si>
  <si>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</si>
  <si>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</si>
  <si>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</si>
  <si>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</si>
  <si>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</si>
  <si>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</si>
  <si>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</si>
  <si>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</si>
  <si>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</si>
  <si>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</si>
  <si>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</si>
  <si>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</si>
  <si>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</si>
  <si>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</si>
  <si>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</si>
  <si>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</si>
  <si>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</si>
  <si>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</si>
  <si>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</si>
  <si>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</si>
  <si>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</si>
  <si>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</si>
  <si>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</si>
  <si>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</si>
  <si>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</si>
  <si>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</si>
  <si>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</si>
  <si>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</si>
  <si>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</si>
  <si>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</si>
  <si>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</si>
  <si>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</si>
  <si>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</si>
  <si>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</si>
  <si>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</si>
  <si>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</si>
  <si>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</si>
  <si>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</si>
  <si>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</si>
  <si>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</si>
  <si>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</si>
  <si>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</si>
  <si>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</si>
  <si>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</si>
  <si>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</si>
  <si>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</si>
  <si>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</si>
  <si>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</si>
  <si>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</si>
  <si>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</si>
  <si>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</si>
  <si>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</si>
  <si>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</si>
  <si>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</si>
  <si>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</si>
  <si>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</si>
  <si>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</si>
  <si>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</si>
  <si>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</si>
  <si>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</si>
  <si>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</si>
  <si>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</si>
  <si>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</si>
  <si>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</si>
  <si>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</si>
  <si>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</si>
  <si>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</si>
  <si>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</si>
  <si>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</si>
  <si>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</si>
  <si>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</si>
  <si>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</si>
  <si>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</si>
  <si>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</si>
  <si>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</si>
  <si>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</si>
  <si>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</si>
  <si>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</si>
  <si>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</si>
  <si>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</si>
  <si>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</si>
  <si>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</si>
  <si>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</si>
  <si>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</si>
  <si>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</si>
  <si>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</si>
  <si>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</si>
  <si>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</si>
  <si>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</si>
  <si>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</si>
  <si>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</si>
  <si>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</si>
  <si>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</si>
  <si>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</si>
  <si>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</si>
  <si>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</si>
  <si>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</si>
  <si>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</si>
  <si>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</si>
  <si>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</si>
  <si>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</si>
  <si>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</si>
  <si>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</si>
  <si>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</si>
  <si>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</si>
  <si>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</si>
  <si>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</si>
  <si>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</si>
  <si>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</si>
  <si>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</si>
  <si>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</si>
  <si>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</si>
  <si>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</si>
  <si>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</si>
  <si>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</si>
  <si>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</si>
  <si>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</si>
  <si>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</si>
  <si>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</si>
  <si>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</si>
  <si>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</si>
  <si>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</si>
  <si>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</si>
  <si>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</si>
  <si>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</si>
  <si>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</si>
  <si>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</si>
  <si>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</si>
  <si>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</si>
  <si>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</si>
  <si>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</si>
  <si>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</si>
  <si>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</si>
  <si>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</si>
  <si>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</si>
  <si>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</si>
  <si>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</si>
  <si>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</si>
  <si>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</si>
  <si>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</si>
  <si>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</si>
  <si>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</si>
  <si>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</si>
  <si>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</si>
  <si>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</si>
  <si>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</si>
  <si>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</si>
  <si>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</si>
  <si>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</si>
  <si>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</si>
  <si>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</si>
  <si>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</si>
  <si>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</si>
  <si>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</si>
  <si>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</si>
  <si>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</si>
  <si>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</si>
  <si>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</si>
  <si>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</si>
  <si>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</si>
  <si>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</si>
  <si>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</si>
  <si>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</si>
  <si>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</si>
  <si>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</si>
  <si>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</si>
  <si>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</si>
  <si>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</si>
  <si>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</si>
  <si>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</si>
  <si>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</si>
  <si>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</si>
  <si>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</si>
  <si>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</si>
  <si>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</si>
  <si>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</si>
  <si>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</si>
  <si>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</si>
  <si>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</si>
  <si>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</si>
  <si>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</si>
  <si>
    <t>1st Qtr.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</si>
</sst>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Data-Wednesday'!$A$944:$A$1437</c:f>
              <c:numCache>
                <c:formatCode>m/d/yyyy</c:formatCode>
                <c:ptCount val="494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</c:numCache>
            </c:numRef>
          </c:cat>
          <c:val>
            <c:numRef>
              <c:f>'Claims Data-Wednesday'!$E$943:$E$1437</c:f>
              <c:numCache>
                <c:formatCode>#,##0</c:formatCode>
                <c:ptCount val="495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  <c:pt idx="489">
                  <c:v>2385</c:v>
                </c:pt>
                <c:pt idx="490">
                  <c:v>1976</c:v>
                </c:pt>
                <c:pt idx="491">
                  <c:v>2164</c:v>
                </c:pt>
                <c:pt idx="492">
                  <c:v>2897</c:v>
                </c:pt>
                <c:pt idx="493">
                  <c:v>2365</c:v>
                </c:pt>
                <c:pt idx="494">
                  <c:v>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Data-Wednesday'!$A$944:$A$1437</c:f>
              <c:numCache>
                <c:formatCode>m/d/yyyy</c:formatCode>
                <c:ptCount val="494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  <c:pt idx="493">
                  <c:v>46193</c:v>
                </c:pt>
              </c:numCache>
            </c:numRef>
          </c:cat>
          <c:val>
            <c:numRef>
              <c:f>'Claims Data-Wednesday'!$F$945:$F$1437</c:f>
              <c:numCache>
                <c:formatCode>#,##0</c:formatCode>
                <c:ptCount val="493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  <c:pt idx="487">
                  <c:v>18867</c:v>
                </c:pt>
                <c:pt idx="488">
                  <c:v>18012</c:v>
                </c:pt>
                <c:pt idx="489">
                  <c:v>18611</c:v>
                </c:pt>
                <c:pt idx="490">
                  <c:v>18982</c:v>
                </c:pt>
                <c:pt idx="491">
                  <c:v>18273</c:v>
                </c:pt>
                <c:pt idx="492">
                  <c:v>18019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  <c:pt idx="18">
                  <c:v>4020750</c:v>
                </c:pt>
                <c:pt idx="19">
                  <c:v>5581292</c:v>
                </c:pt>
                <c:pt idx="20">
                  <c:v>4588567</c:v>
                </c:pt>
                <c:pt idx="21">
                  <c:v>4365323</c:v>
                </c:pt>
                <c:pt idx="22">
                  <c:v>4309794</c:v>
                </c:pt>
                <c:pt idx="23">
                  <c:v>4346368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  <c:pt idx="19">
                  <c:v>255</c:v>
                </c:pt>
                <c:pt idx="2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'ExhaustionRateIndiana&amp;Surround'!$CB$7:$DH$7</c:f>
              <c:numCache>
                <c:formatCode>0.0%</c:formatCode>
                <c:ptCount val="33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  <c:pt idx="3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'ExhaustionRateIndiana&amp;Surround'!$CB$8:$DH$8</c:f>
              <c:numCache>
                <c:formatCode>0.0%</c:formatCode>
                <c:ptCount val="33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  <c:pt idx="32">
                  <c:v>0.33800000000000002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'ExhaustionRateIndiana&amp;Surround'!$CB$9:$DH$9</c:f>
              <c:numCache>
                <c:formatCode>0.0%</c:formatCode>
                <c:ptCount val="33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  <c:pt idx="3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'ExhaustionRateIndiana&amp;Surround'!$CB$10:$DH$10</c:f>
              <c:numCache>
                <c:formatCode>0.0%</c:formatCode>
                <c:ptCount val="33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  <c:pt idx="32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'ExhaustionRateIndiana&amp;Surround'!$CB$11:$DH$11</c:f>
              <c:numCache>
                <c:formatCode>0.0%</c:formatCode>
                <c:ptCount val="33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  <c:pt idx="3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'ExhaustionRateIndiana&amp;Surround'!$CB$12:$DH$12</c:f>
              <c:numCache>
                <c:formatCode>0.0%</c:formatCode>
                <c:ptCount val="33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  <c:pt idx="32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'ExhaustionRateIndiana&amp;Surround'!$CB$13:$DH$13</c:f>
              <c:numCache>
                <c:formatCode>0.0%</c:formatCode>
                <c:ptCount val="33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  <c:pt idx="32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'ExhaustionRateIndiana&amp;Surround'!$CB$14:$DH$14</c:f>
              <c:numCache>
                <c:formatCode>0.0%</c:formatCode>
                <c:ptCount val="33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  <c:pt idx="32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2016-2026</a:t>
            </a:r>
          </a:p>
        </c:rich>
      </c:tx>
      <c:layout>
        <c:manualLayout>
          <c:xMode val="edge"/>
          <c:yMode val="edge"/>
          <c:x val="0.18675508399646332"/>
          <c:y val="2.0460358056265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ser>
          <c:idx val="18"/>
          <c:order val="18"/>
          <c:tx>
            <c:v>2026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'ExhaustionRateIndiana&amp;Surround'!$DH$7:$DK$7</c:f>
              <c:numCache>
                <c:formatCode>General</c:formatCode>
                <c:ptCount val="4"/>
                <c:pt idx="0" formatCode="0.0%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1-4D70-BC76-221780309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026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46193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24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46193</v>
      </c>
      <c r="C8" s="17"/>
      <c r="D8" s="18">
        <f>B3-7</f>
        <v>46186</v>
      </c>
      <c r="E8" s="19"/>
      <c r="F8" s="19"/>
      <c r="G8" s="19"/>
      <c r="H8" s="19"/>
      <c r="I8" s="17"/>
      <c r="J8" s="18">
        <f>B3-7*52</f>
        <v>45829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2043</v>
      </c>
      <c r="C11" s="21"/>
      <c r="D11" s="21">
        <f>VLOOKUP(D$8,'Claims Data-Wednesday'!$A:$Q,5)</f>
        <v>2365</v>
      </c>
      <c r="E11" s="21"/>
      <c r="F11" s="21">
        <f>B11-D11</f>
        <v>-322</v>
      </c>
      <c r="G11" s="6"/>
      <c r="H11" s="22">
        <f>F11/D11</f>
        <v>-0.1361522198731501</v>
      </c>
      <c r="I11" s="6"/>
      <c r="J11" s="21">
        <f>VLOOKUP(J$8,'Claims Data-Wednesday'!$A:$Q,5)</f>
        <v>2436</v>
      </c>
      <c r="K11" s="21"/>
      <c r="L11" s="21">
        <f>B11-J11</f>
        <v>-393</v>
      </c>
      <c r="M11" s="6"/>
      <c r="N11" s="22">
        <f>L11/J11</f>
        <v>-0.16133004926108374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18019</v>
      </c>
      <c r="C13" s="21"/>
      <c r="D13" s="21">
        <f>VLOOKUP(D$8,'Claims Data-Wednesday'!$A:$Q,6)</f>
        <v>18273</v>
      </c>
      <c r="E13" s="21"/>
      <c r="F13" s="21">
        <f t="shared" ref="F13:F19" si="0">B13-D13</f>
        <v>-254</v>
      </c>
      <c r="G13" s="6"/>
      <c r="H13" s="22">
        <f t="shared" ref="H13:H19" si="1">F13/D13</f>
        <v>-1.3900290045422207E-2</v>
      </c>
      <c r="I13" s="6"/>
      <c r="J13" s="21">
        <f>VLOOKUP(J$8,'Claims Data-Wednesday'!$A:$Q,6)</f>
        <v>20394</v>
      </c>
      <c r="K13" s="21"/>
      <c r="L13" s="21">
        <f t="shared" ref="L13:L19" si="2">B13-J13</f>
        <v>-2375</v>
      </c>
      <c r="M13" s="6"/>
      <c r="N13" s="22">
        <f t="shared" ref="N13:N19" si="3">L13/J13</f>
        <v>-0.11645582033931548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20062</v>
      </c>
      <c r="C15" s="21"/>
      <c r="D15" s="21">
        <f>VLOOKUP(D$8,'Claims Data-Wednesday'!$A:$Q,7)</f>
        <v>20638</v>
      </c>
      <c r="E15" s="21"/>
      <c r="F15" s="21">
        <f t="shared" si="0"/>
        <v>-576</v>
      </c>
      <c r="G15" s="6"/>
      <c r="H15" s="22">
        <f t="shared" si="1"/>
        <v>-2.7909681170656071E-2</v>
      </c>
      <c r="I15" s="6"/>
      <c r="J15" s="21">
        <f>VLOOKUP(J$8,'Claims Data-Wednesday'!$A:$Q,7)</f>
        <v>22830</v>
      </c>
      <c r="K15" s="21"/>
      <c r="L15" s="21">
        <f t="shared" si="2"/>
        <v>-2768</v>
      </c>
      <c r="M15" s="6"/>
      <c r="N15" s="22">
        <f t="shared" si="3"/>
        <v>-0.12124397722295226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4346368</v>
      </c>
      <c r="C17" s="7"/>
      <c r="D17" s="7">
        <f>VLOOKUP(D$8,'Claims Data-Wednesday'!$A:$Q,8)</f>
        <v>4309794</v>
      </c>
      <c r="E17" s="7"/>
      <c r="F17" s="7">
        <f t="shared" si="0"/>
        <v>36574</v>
      </c>
      <c r="G17" s="6"/>
      <c r="H17" s="22">
        <f t="shared" si="1"/>
        <v>8.4862524751763077E-3</v>
      </c>
      <c r="I17" s="6"/>
      <c r="J17" s="7">
        <f>VLOOKUP(J$8,'Claims Data-Wednesday'!$A:$Q,8)</f>
        <v>4866291</v>
      </c>
      <c r="K17" s="7"/>
      <c r="L17" s="7">
        <f t="shared" si="2"/>
        <v>-519923</v>
      </c>
      <c r="M17" s="6"/>
      <c r="N17" s="22">
        <f t="shared" si="3"/>
        <v>-0.10684174045489676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274</v>
      </c>
      <c r="C19" s="21"/>
      <c r="D19" s="21">
        <f>VLOOKUP(D$8,'Claims Data-Wednesday'!$A:$Q,9)</f>
        <v>270</v>
      </c>
      <c r="E19" s="21"/>
      <c r="F19" s="21">
        <f t="shared" si="0"/>
        <v>4</v>
      </c>
      <c r="G19" s="6"/>
      <c r="H19" s="22">
        <f t="shared" si="1"/>
        <v>1.4814814814814815E-2</v>
      </c>
      <c r="I19" s="6"/>
      <c r="J19" s="21">
        <f>VLOOKUP(J$8,'Claims Data-Wednesday'!$A:$Q,9)</f>
        <v>326</v>
      </c>
      <c r="K19" s="21"/>
      <c r="L19" s="21">
        <f t="shared" si="2"/>
        <v>-52</v>
      </c>
      <c r="M19" s="6"/>
      <c r="N19" s="22">
        <f t="shared" si="3"/>
        <v>-0.15950920245398773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2367.25</v>
      </c>
      <c r="D28" s="21">
        <f>VLOOKUP(J$8,'Claims Data-Wednesday'!$A:$Q,13)</f>
        <v>2775.25</v>
      </c>
      <c r="F28" s="22">
        <f>(B28-D28)/D28</f>
        <v>-0.14701378254211334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18471.25</v>
      </c>
      <c r="D30" s="21">
        <f>VLOOKUP(J$8,'Claims Data-Wednesday'!$A:$Q,14)</f>
        <v>20718.75</v>
      </c>
      <c r="F30" s="22">
        <f t="shared" ref="F30:F36" si="4">(B30-D30)/D30</f>
        <v>-0.10847662141779789</v>
      </c>
      <c r="I30" s="39"/>
      <c r="J30" s="45">
        <v>46193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20838.5</v>
      </c>
      <c r="D32" s="21">
        <f>VLOOKUP(J$8,'Claims Data-Wednesday'!$A:$Q,15)</f>
        <v>23494</v>
      </c>
      <c r="F32" s="22">
        <f t="shared" si="4"/>
        <v>-0.11302885843194006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4402513</v>
      </c>
      <c r="D34" s="7">
        <f>VLOOKUP(J$8,'Claims Data-Wednesday'!$A:$Q,16)</f>
        <v>4887147.75</v>
      </c>
      <c r="F34" s="22">
        <f t="shared" si="4"/>
        <v>-9.9165152107382068E-2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279.5</v>
      </c>
      <c r="D36" s="21">
        <f>VLOOKUP(J$8,'Claims Data-Wednesday'!$A:$Q,17)</f>
        <v>328.25</v>
      </c>
      <c r="F36" s="22">
        <f t="shared" si="4"/>
        <v>-0.14851485148514851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7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M1437" sqref="M1437:Q1437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7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AVERAGE(H1410:H1413)</f>
        <v>5491255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:P1429" si="2118">AVERAGE(G1411:G1414)</f>
        <v>29242.75</v>
      </c>
      <c r="P1414" s="75">
        <f t="shared" si="2118"/>
        <v>5820365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si="2118"/>
        <v>6337777</v>
      </c>
      <c r="Q1415" s="75">
        <f t="shared" ref="Q1415:Q1416" si="2123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4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18"/>
        <v>6640011</v>
      </c>
      <c r="Q1416" s="75">
        <f t="shared" si="2123"/>
        <v>276.5</v>
      </c>
    </row>
    <row r="1417" spans="1:17">
      <c r="A1417" s="5">
        <v>46053</v>
      </c>
      <c r="B1417" s="8">
        <v>4</v>
      </c>
      <c r="C1417" s="102">
        <f t="shared" ref="C1417:C1418" si="2125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6">AVERAGE(E1414:E1417)</f>
        <v>4547.75</v>
      </c>
      <c r="N1417" s="75">
        <f t="shared" ref="N1417" si="2127">AVERAGE(F1414:F1417)</f>
        <v>28152.25</v>
      </c>
      <c r="O1417" s="75">
        <f t="shared" ref="O1417" si="2128">AVERAGE(G1414:G1417)</f>
        <v>32700</v>
      </c>
      <c r="P1417" s="75">
        <f t="shared" si="2118"/>
        <v>6718836</v>
      </c>
      <c r="Q1417" s="75">
        <f t="shared" ref="Q1417" si="2129">AVERAGE(I1414:I1417)</f>
        <v>283</v>
      </c>
    </row>
    <row r="1418" spans="1:17">
      <c r="A1418" s="5">
        <v>46060</v>
      </c>
      <c r="B1418" s="8">
        <v>5</v>
      </c>
      <c r="C1418" s="102">
        <f t="shared" si="2125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0">AVERAGE(E1415:E1418)</f>
        <v>3680.5</v>
      </c>
      <c r="N1418" s="75">
        <f t="shared" ref="N1418" si="2131">AVERAGE(F1415:F1418)</f>
        <v>28019.5</v>
      </c>
      <c r="O1418" s="75">
        <f t="shared" ref="O1418" si="2132">AVERAGE(G1415:G1418)</f>
        <v>31700</v>
      </c>
      <c r="P1418" s="75">
        <f t="shared" si="2118"/>
        <v>6747754.25</v>
      </c>
      <c r="Q1418" s="75">
        <f t="shared" ref="Q1418" si="2133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4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5">AVERAGE(E1416:E1419)</f>
        <v>3468.5</v>
      </c>
      <c r="N1419" s="75">
        <f t="shared" ref="N1419" si="2136">AVERAGE(F1416:F1419)</f>
        <v>27300</v>
      </c>
      <c r="O1419" s="75">
        <f t="shared" ref="O1419" si="2137">AVERAGE(G1416:G1419)</f>
        <v>30768.5</v>
      </c>
      <c r="P1419" s="75">
        <f t="shared" si="2118"/>
        <v>6610021</v>
      </c>
      <c r="Q1419" s="75">
        <f t="shared" ref="Q1419" si="2138">AVERAGE(I1416:I1419)</f>
        <v>300.5</v>
      </c>
    </row>
    <row r="1420" spans="1:17">
      <c r="A1420" s="5">
        <v>46074</v>
      </c>
      <c r="B1420" s="8">
        <v>7</v>
      </c>
      <c r="C1420" s="102">
        <f t="shared" si="2134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39">AVERAGE(E1417:E1420)</f>
        <v>3289.25</v>
      </c>
      <c r="N1420" s="75">
        <f t="shared" ref="N1420" si="2140">AVERAGE(F1417:F1420)</f>
        <v>26568</v>
      </c>
      <c r="O1420" s="75">
        <f t="shared" ref="O1420" si="2141">AVERAGE(G1417:G1420)</f>
        <v>29857.25</v>
      </c>
      <c r="P1420" s="75">
        <f t="shared" si="2118"/>
        <v>6590788</v>
      </c>
      <c r="Q1420" s="75">
        <f t="shared" ref="Q1420" si="2142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3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4">AVERAGE(E1418:E1421)</f>
        <v>2987.25</v>
      </c>
      <c r="N1421" s="75">
        <f t="shared" ref="N1421" si="2145">AVERAGE(F1418:F1421)</f>
        <v>26237.25</v>
      </c>
      <c r="O1421" s="75">
        <f t="shared" ref="O1421" si="2146">AVERAGE(G1418:G1421)</f>
        <v>29224.5</v>
      </c>
      <c r="P1421" s="75">
        <f t="shared" si="2118"/>
        <v>6499213</v>
      </c>
      <c r="Q1421" s="75">
        <f t="shared" ref="Q1421" si="2147">AVERAGE(I1418:I1421)</f>
        <v>310.75</v>
      </c>
    </row>
    <row r="1422" spans="1:17">
      <c r="A1422" s="5">
        <v>46088</v>
      </c>
      <c r="B1422" s="8">
        <v>9</v>
      </c>
      <c r="C1422" s="102">
        <f t="shared" si="2143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48">AVERAGE(E1419:E1422)</f>
        <v>2627.5</v>
      </c>
      <c r="N1422" s="75">
        <f t="shared" ref="N1422:N1423" si="2149">AVERAGE(F1419:F1422)</f>
        <v>25499.25</v>
      </c>
      <c r="O1422" s="75">
        <f t="shared" ref="O1422:O1423" si="2150">AVERAGE(G1419:G1422)</f>
        <v>28126.75</v>
      </c>
      <c r="P1422" s="75">
        <f t="shared" si="2118"/>
        <v>6390803.5</v>
      </c>
      <c r="Q1422" s="75">
        <f t="shared" ref="Q1422:Q1423" si="2151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2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48"/>
        <v>2483.75</v>
      </c>
      <c r="N1423" s="75">
        <f t="shared" si="2149"/>
        <v>25467.25</v>
      </c>
      <c r="O1423" s="75">
        <f t="shared" si="2150"/>
        <v>27951</v>
      </c>
      <c r="P1423" s="75">
        <f t="shared" si="2118"/>
        <v>6245922.75</v>
      </c>
      <c r="Q1423" s="75">
        <f t="shared" si="2151"/>
        <v>290.25</v>
      </c>
    </row>
    <row r="1424" spans="1:17">
      <c r="A1424" s="5">
        <v>46102</v>
      </c>
      <c r="B1424" s="8">
        <v>11</v>
      </c>
      <c r="C1424" s="102">
        <f t="shared" si="2152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53">AVERAGE(E1421:E1424)</f>
        <v>2471</v>
      </c>
      <c r="N1424" s="75">
        <f t="shared" ref="N1424" si="2154">AVERAGE(F1421:F1424)</f>
        <v>24798.75</v>
      </c>
      <c r="O1424" s="75">
        <f t="shared" ref="O1424" si="2155">AVERAGE(G1421:G1424)</f>
        <v>27269.75</v>
      </c>
      <c r="P1424" s="75">
        <f t="shared" si="2118"/>
        <v>6055446.25</v>
      </c>
      <c r="Q1424" s="75">
        <f t="shared" ref="Q1424" si="2156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57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58">AVERAGE(E1422:E1425)</f>
        <v>2412.25</v>
      </c>
      <c r="N1425" s="75">
        <f t="shared" ref="N1425:N1426" si="2159">AVERAGE(F1422:F1425)</f>
        <v>24013</v>
      </c>
      <c r="O1425" s="75">
        <f t="shared" ref="O1425:O1426" si="2160">AVERAGE(G1422:G1425)</f>
        <v>26425.25</v>
      </c>
      <c r="P1425" s="75">
        <f t="shared" si="2118"/>
        <v>5800634</v>
      </c>
      <c r="Q1425" s="75">
        <f t="shared" ref="Q1425:Q1426" si="2161">AVERAGE(I1422:I1425)</f>
        <v>288.5</v>
      </c>
    </row>
    <row r="1426" spans="1:17">
      <c r="A1426" s="5">
        <v>46116</v>
      </c>
      <c r="B1426" s="8">
        <v>13</v>
      </c>
      <c r="C1426" s="102">
        <f t="shared" si="2157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58"/>
        <v>2447.5</v>
      </c>
      <c r="N1426" s="75">
        <f t="shared" si="2159"/>
        <v>23126.5</v>
      </c>
      <c r="O1426" s="75">
        <f t="shared" si="2160"/>
        <v>25574</v>
      </c>
      <c r="P1426" s="75">
        <f t="shared" si="2118"/>
        <v>5535188.75</v>
      </c>
      <c r="Q1426" s="75">
        <f t="shared" si="2161"/>
        <v>288.75</v>
      </c>
    </row>
    <row r="1427" spans="1:17">
      <c r="A1427" s="5">
        <v>46123</v>
      </c>
      <c r="B1427" s="8">
        <v>14</v>
      </c>
      <c r="C1427" s="102">
        <f t="shared" ref="C1427" si="2162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63">AVERAGE(E1424:E1427)</f>
        <v>2763.25</v>
      </c>
      <c r="N1427" s="75">
        <f t="shared" ref="N1427:N1428" si="2164">AVERAGE(F1424:F1427)</f>
        <v>21716.5</v>
      </c>
      <c r="O1427" s="75">
        <f t="shared" ref="O1427:O1428" si="2165">AVERAGE(G1424:G1427)</f>
        <v>24479.75</v>
      </c>
      <c r="P1427" s="75">
        <f t="shared" si="2118"/>
        <v>5231834.25</v>
      </c>
      <c r="Q1427" s="75">
        <f t="shared" ref="Q1427:Q1428" si="216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6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63"/>
        <v>2778.5</v>
      </c>
      <c r="N1428" s="75">
        <f t="shared" si="2164"/>
        <v>21228</v>
      </c>
      <c r="O1428" s="75">
        <f t="shared" si="2165"/>
        <v>24006.5</v>
      </c>
      <c r="P1428" s="75">
        <f t="shared" si="2118"/>
        <v>4924852.75</v>
      </c>
      <c r="Q1428" s="75">
        <f t="shared" si="2166"/>
        <v>274.75</v>
      </c>
    </row>
    <row r="1429" spans="1:17">
      <c r="A1429" s="5">
        <v>46137</v>
      </c>
      <c r="B1429" s="8">
        <v>16</v>
      </c>
      <c r="C1429" s="102">
        <f t="shared" si="216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68">AVERAGE(E1426:E1429)</f>
        <v>2743.25</v>
      </c>
      <c r="N1429" s="75">
        <f t="shared" ref="N1429" si="2169">AVERAGE(F1426:F1429)</f>
        <v>20756.25</v>
      </c>
      <c r="O1429" s="75">
        <f t="shared" ref="O1429" si="2170">AVERAGE(G1426:G1429)</f>
        <v>23499.5</v>
      </c>
      <c r="P1429" s="75">
        <f t="shared" si="2118"/>
        <v>4695629.25</v>
      </c>
      <c r="Q1429" s="75">
        <f t="shared" ref="Q1429" si="2171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72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73">AVERAGE(E1427:E1430)</f>
        <v>2617.5</v>
      </c>
      <c r="N1430" s="75">
        <f t="shared" ref="N1430" si="2174">AVERAGE(F1427:F1430)</f>
        <v>20358.25</v>
      </c>
      <c r="O1430" s="75">
        <f t="shared" ref="O1430:P1431" si="2175">AVERAGE(G1427:G1430)</f>
        <v>22975.75</v>
      </c>
      <c r="P1430" s="75">
        <f t="shared" si="2175"/>
        <v>4476967.5</v>
      </c>
      <c r="Q1430" s="75">
        <f t="shared" ref="Q1430" si="2176">AVERAGE(I1427:I1430)</f>
        <v>267.25</v>
      </c>
    </row>
    <row r="1431" spans="1:17">
      <c r="A1431" s="5">
        <v>46151</v>
      </c>
      <c r="B1431" s="8">
        <v>18</v>
      </c>
      <c r="C1431" s="102">
        <f t="shared" si="2172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77">AVERAGE(E1428:E1431)</f>
        <v>2347.75</v>
      </c>
      <c r="N1431" s="75">
        <f t="shared" ref="N1431" si="2178">AVERAGE(F1428:F1431)</f>
        <v>19913.25</v>
      </c>
      <c r="O1431" s="75">
        <f t="shared" ref="O1431" si="2179">AVERAGE(G1428:G1431)</f>
        <v>22261</v>
      </c>
      <c r="P1431" s="75">
        <f t="shared" si="2175"/>
        <v>4365586</v>
      </c>
      <c r="Q1431" s="75">
        <f t="shared" ref="Q1431" si="2180">AVERAGE(I1428:I1431)</f>
        <v>267.5</v>
      </c>
    </row>
    <row r="1432" spans="1:17">
      <c r="A1432" s="5">
        <v>46158</v>
      </c>
      <c r="B1432" s="8">
        <v>19</v>
      </c>
      <c r="C1432" s="102">
        <f t="shared" ref="C1432:C1434" si="2181">A1431</f>
        <v>46151</v>
      </c>
      <c r="D1432" s="50">
        <v>21</v>
      </c>
      <c r="E1432" s="75">
        <v>2385</v>
      </c>
      <c r="F1432" s="75">
        <v>18867</v>
      </c>
      <c r="G1432" s="75">
        <f t="shared" si="1703"/>
        <v>21252</v>
      </c>
      <c r="H1432" s="76">
        <v>4020750</v>
      </c>
      <c r="I1432" s="75">
        <v>255</v>
      </c>
      <c r="M1432" s="75">
        <f t="shared" ref="M1432:M1433" si="2182">AVERAGE(E1429:E1432)</f>
        <v>2324.25</v>
      </c>
      <c r="N1432" s="75">
        <f t="shared" ref="N1432:N1433" si="2183">AVERAGE(F1429:F1432)</f>
        <v>19380</v>
      </c>
      <c r="O1432" s="75">
        <f t="shared" ref="O1432:O1433" si="2184">AVERAGE(G1429:G1432)</f>
        <v>21704.25</v>
      </c>
      <c r="P1432" s="75">
        <f t="shared" ref="P1432:P1433" si="2185">AVERAGE(H1429:H1432)</f>
        <v>4230454.5</v>
      </c>
      <c r="Q1432" s="75">
        <f t="shared" ref="Q1432:Q1434" si="2186">AVERAGE(I1429:I1432)</f>
        <v>262.5</v>
      </c>
    </row>
    <row r="1433" spans="1:17">
      <c r="A1433" s="5">
        <v>46165</v>
      </c>
      <c r="B1433" s="8">
        <v>20</v>
      </c>
      <c r="C1433" s="102">
        <f t="shared" si="2181"/>
        <v>46158</v>
      </c>
      <c r="D1433" s="50">
        <v>22</v>
      </c>
      <c r="E1433" s="75">
        <v>1976</v>
      </c>
      <c r="F1433" s="75">
        <v>18012</v>
      </c>
      <c r="G1433" s="75">
        <f t="shared" si="1703"/>
        <v>19988</v>
      </c>
      <c r="H1433" s="76">
        <v>5581292</v>
      </c>
      <c r="I1433" s="75">
        <v>256</v>
      </c>
      <c r="M1433" s="75">
        <f t="shared" si="2182"/>
        <v>2283.75</v>
      </c>
      <c r="N1433" s="75">
        <f t="shared" si="2183"/>
        <v>18861.25</v>
      </c>
      <c r="O1433" s="75">
        <f t="shared" si="2184"/>
        <v>21145</v>
      </c>
      <c r="P1433" s="75">
        <f t="shared" si="2185"/>
        <v>4538078.5</v>
      </c>
      <c r="Q1433" s="75">
        <f t="shared" si="2186"/>
        <v>264.5</v>
      </c>
    </row>
    <row r="1434" spans="1:17">
      <c r="A1434" s="5">
        <v>46172</v>
      </c>
      <c r="B1434" s="8">
        <v>21</v>
      </c>
      <c r="C1434" s="102">
        <f t="shared" si="2181"/>
        <v>46165</v>
      </c>
      <c r="D1434" s="50">
        <v>23</v>
      </c>
      <c r="E1434" s="75">
        <v>2164</v>
      </c>
      <c r="F1434" s="75">
        <v>18611</v>
      </c>
      <c r="G1434" s="75">
        <f t="shared" si="1703"/>
        <v>20775</v>
      </c>
      <c r="H1434" s="76">
        <v>4588567</v>
      </c>
      <c r="I1434" s="75">
        <v>295</v>
      </c>
      <c r="M1434" s="75">
        <f t="shared" ref="M1434" si="2187">AVERAGE(E1431:E1434)</f>
        <v>2268.75</v>
      </c>
      <c r="N1434" s="75">
        <f t="shared" ref="N1434" si="2188">AVERAGE(F1431:F1434)</f>
        <v>18669</v>
      </c>
      <c r="O1434" s="75">
        <f t="shared" ref="O1434" si="2189">AVERAGE(G1431:G1434)</f>
        <v>20937.75</v>
      </c>
      <c r="P1434" s="75">
        <f t="shared" ref="P1434" si="2190">AVERAGE(H1431:H1434)</f>
        <v>4622885.5</v>
      </c>
      <c r="Q1434" s="75">
        <f t="shared" si="2186"/>
        <v>268.25</v>
      </c>
    </row>
    <row r="1435" spans="1:17">
      <c r="A1435" s="5">
        <v>46179</v>
      </c>
      <c r="B1435" s="8">
        <v>22</v>
      </c>
      <c r="C1435" s="102">
        <f t="shared" ref="C1435:C1436" si="2191">A1434</f>
        <v>46172</v>
      </c>
      <c r="D1435" s="50">
        <v>24</v>
      </c>
      <c r="E1435" s="75">
        <v>2897</v>
      </c>
      <c r="F1435" s="75">
        <v>18982</v>
      </c>
      <c r="G1435" s="75">
        <f t="shared" si="1703"/>
        <v>21879</v>
      </c>
      <c r="H1435" s="76">
        <v>4365323</v>
      </c>
      <c r="I1435" s="75">
        <v>279</v>
      </c>
      <c r="M1435" s="75">
        <f t="shared" ref="M1435" si="2192">AVERAGE(E1432:E1435)</f>
        <v>2355.5</v>
      </c>
      <c r="N1435" s="75">
        <f t="shared" ref="N1435" si="2193">AVERAGE(F1432:F1435)</f>
        <v>18618</v>
      </c>
      <c r="O1435" s="75">
        <f t="shared" ref="O1435" si="2194">AVERAGE(G1432:G1435)</f>
        <v>20973.5</v>
      </c>
      <c r="P1435" s="75">
        <f t="shared" ref="P1435" si="2195">AVERAGE(H1432:H1435)</f>
        <v>4638983</v>
      </c>
      <c r="Q1435" s="75">
        <f t="shared" ref="Q1435" si="2196">AVERAGE(I1432:I1435)</f>
        <v>271.25</v>
      </c>
    </row>
    <row r="1436" spans="1:17">
      <c r="A1436" s="5">
        <v>46186</v>
      </c>
      <c r="B1436" s="8">
        <v>23</v>
      </c>
      <c r="C1436" s="102">
        <f t="shared" si="2191"/>
        <v>46179</v>
      </c>
      <c r="D1436" s="50">
        <v>25</v>
      </c>
      <c r="E1436" s="75">
        <v>2365</v>
      </c>
      <c r="F1436" s="75">
        <v>18273</v>
      </c>
      <c r="G1436" s="75">
        <f t="shared" si="1703"/>
        <v>20638</v>
      </c>
      <c r="H1436" s="76">
        <v>4309794</v>
      </c>
      <c r="I1436" s="75">
        <v>270</v>
      </c>
      <c r="M1436" s="75">
        <f t="shared" ref="M1436" si="2197">AVERAGE(E1433:E1436)</f>
        <v>2350.5</v>
      </c>
      <c r="N1436" s="75">
        <f t="shared" ref="N1436" si="2198">AVERAGE(F1433:F1436)</f>
        <v>18469.5</v>
      </c>
      <c r="O1436" s="75">
        <f t="shared" ref="O1436" si="2199">AVERAGE(G1433:G1436)</f>
        <v>20820</v>
      </c>
      <c r="P1436" s="75">
        <f t="shared" ref="P1436" si="2200">AVERAGE(H1433:H1436)</f>
        <v>4711244</v>
      </c>
      <c r="Q1436" s="75">
        <f t="shared" ref="Q1436" si="2201">AVERAGE(I1433:I1436)</f>
        <v>275</v>
      </c>
    </row>
    <row r="1437" spans="1:17">
      <c r="A1437" s="5">
        <v>46193</v>
      </c>
      <c r="B1437" s="8">
        <v>24</v>
      </c>
      <c r="C1437" s="102">
        <f t="shared" ref="C1437" si="2202">A1436</f>
        <v>46186</v>
      </c>
      <c r="D1437" s="50">
        <v>26</v>
      </c>
      <c r="E1437" s="75">
        <v>2043</v>
      </c>
      <c r="F1437" s="75">
        <v>18019</v>
      </c>
      <c r="G1437" s="75">
        <f t="shared" si="1703"/>
        <v>20062</v>
      </c>
      <c r="H1437" s="76">
        <v>4346368</v>
      </c>
      <c r="I1437" s="75">
        <v>274</v>
      </c>
      <c r="M1437" s="75">
        <f t="shared" ref="M1437" si="2203">AVERAGE(E1434:E1437)</f>
        <v>2367.25</v>
      </c>
      <c r="N1437" s="75">
        <f t="shared" ref="N1437" si="2204">AVERAGE(F1434:F1437)</f>
        <v>18471.25</v>
      </c>
      <c r="O1437" s="75">
        <f t="shared" ref="O1437" si="2205">AVERAGE(G1434:G1437)</f>
        <v>20838.5</v>
      </c>
      <c r="P1437" s="75">
        <f t="shared" ref="P1437" si="2206">AVERAGE(H1434:H1437)</f>
        <v>4402513</v>
      </c>
      <c r="Q1437" s="75">
        <f t="shared" ref="Q1437" si="2207">AVERAGE(I1434:I1437)</f>
        <v>279.5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 M1431:O1431 Q1431 P1413:P1431 M1432:Q1433 M1434:Q1434 M1435:Q1435 M1436:Q1436 M1437:Q1437" formulaRange="1"/>
    <ignoredError sqref="L765" evalError="1"/>
    <ignoredError sqref="Q1415 Q14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9" sqref="AA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  <c r="AA8" s="128">
        <v>44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43.56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I20"/>
  <sheetViews>
    <sheetView workbookViewId="0">
      <pane xSplit="2" ySplit="6" topLeftCell="DC7" activePane="bottomRight" state="frozen"/>
      <selection pane="topRight" activeCell="C1" sqref="C1"/>
      <selection pane="bottomLeft" activeCell="A7" sqref="A7"/>
      <selection pane="bottomRight" activeCell="DH13" sqref="DH1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3">
      <c r="A1" s="131" t="s">
        <v>106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11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5" spans="1:113" ht="28.5" customHeight="1">
      <c r="AN5" s="132"/>
      <c r="AO5" s="132"/>
      <c r="AP5" s="132"/>
      <c r="AQ5" s="132"/>
    </row>
    <row r="6" spans="1:113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  <c r="DH6" s="59" t="s">
        <v>213</v>
      </c>
    </row>
    <row r="7" spans="1:113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  <c r="DH7" s="127">
        <v>0.24199999999999999</v>
      </c>
    </row>
    <row r="8" spans="1:113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  <c r="DH8" s="127">
        <v>0.33800000000000002</v>
      </c>
      <c r="DI8" s="127"/>
    </row>
    <row r="9" spans="1:113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  <c r="DH9" s="127">
        <v>0.46</v>
      </c>
    </row>
    <row r="10" spans="1:113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  <c r="DH10" s="127">
        <v>0.307</v>
      </c>
    </row>
    <row r="11" spans="1:113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  <c r="DH11" s="127">
        <v>0.31</v>
      </c>
    </row>
    <row r="12" spans="1:113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  <c r="DH12" s="127">
        <v>0.26300000000000001</v>
      </c>
    </row>
    <row r="13" spans="1:113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  <c r="DH13" s="127">
        <v>0.16500000000000001</v>
      </c>
    </row>
    <row r="14" spans="1:113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  <c r="DH14" s="127">
        <v>0.39700000000000002</v>
      </c>
    </row>
    <row r="15" spans="1:113">
      <c r="AJ15" s="65"/>
    </row>
    <row r="16" spans="1:113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7C12E6-45EA-4846-8857-C93666C56C9B}"/>
</file>

<file path=customXml/itemProps2.xml><?xml version="1.0" encoding="utf-8"?>
<ds:datastoreItem xmlns:ds="http://schemas.openxmlformats.org/officeDocument/2006/customXml" ds:itemID="{93D103A3-C689-4F3F-8F76-E117EAB29BE2}"/>
</file>

<file path=customXml/itemProps3.xml><?xml version="1.0" encoding="utf-8"?>
<ds:datastoreItem xmlns:ds="http://schemas.openxmlformats.org/officeDocument/2006/customXml" ds:itemID="{27A66441-49C8-4768-A0BE-183B274B0FAE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2026-07-01T12:05:04Z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