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8A280DE6-0CA7-4A7D-8518-43DE802A3CAC}" xr6:coauthVersionLast="47" xr6:coauthVersionMax="47" xr10:uidLastSave="{00000000-0000-0000-0000-000000000000}"/>
  <bookViews>
    <workbookView xWindow="-17145" yWindow="585" windowWidth="16275" windowHeight="14715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24" i="36" l="1"/>
  <c r="N1424" i="36"/>
  <c r="O1424" i="36"/>
  <c r="P1424" i="36"/>
  <c r="Q1424" i="36"/>
  <c r="G1424" i="36"/>
  <c r="C1424" i="36"/>
  <c r="M1422" i="36"/>
  <c r="N1422" i="36"/>
  <c r="O1422" i="36"/>
  <c r="P1422" i="36"/>
  <c r="Q1422" i="36"/>
  <c r="M1423" i="36"/>
  <c r="N1423" i="36"/>
  <c r="O1423" i="36"/>
  <c r="P1423" i="36"/>
  <c r="Q1423" i="36"/>
  <c r="G1423" i="36"/>
  <c r="G1422" i="36"/>
  <c r="C1422" i="36"/>
  <c r="C1423" i="36"/>
  <c r="M1421" i="36"/>
  <c r="N1421" i="36"/>
  <c r="O1421" i="36"/>
  <c r="P1421" i="36"/>
  <c r="Q1421" i="36"/>
  <c r="G1421" i="36"/>
  <c r="C1421" i="36"/>
  <c r="G1420" i="36"/>
  <c r="M1420" i="36"/>
  <c r="N1420" i="36"/>
  <c r="O1420" i="36"/>
  <c r="P1420" i="36"/>
  <c r="Q1420" i="36"/>
  <c r="C1420" i="36"/>
  <c r="M1419" i="36"/>
  <c r="N1419" i="36"/>
  <c r="O1419" i="36"/>
  <c r="P1419" i="36"/>
  <c r="Q1419" i="36"/>
  <c r="G1419" i="36"/>
  <c r="C1419" i="36"/>
  <c r="M1418" i="36"/>
  <c r="N1418" i="36"/>
  <c r="O1418" i="36"/>
  <c r="P1418" i="36"/>
  <c r="Q1418" i="36"/>
  <c r="G1418" i="36"/>
  <c r="C1418" i="36"/>
  <c r="M1415" i="36"/>
  <c r="M1417" i="36"/>
  <c r="N1417" i="36"/>
  <c r="O1417" i="36"/>
  <c r="P1417" i="36"/>
  <c r="Q1417" i="36"/>
  <c r="G1417" i="36"/>
  <c r="C1417" i="36" l="1"/>
  <c r="N1415" i="36"/>
  <c r="O1415" i="36"/>
  <c r="P1415" i="36"/>
  <c r="Q1415" i="36"/>
  <c r="M1416" i="36"/>
  <c r="N1416" i="36"/>
  <c r="O1416" i="36"/>
  <c r="P1416" i="36"/>
  <c r="Q1416" i="36"/>
  <c r="G1416" i="36"/>
  <c r="C1416" i="36"/>
  <c r="G1415" i="36"/>
  <c r="C1415" i="36" l="1"/>
  <c r="M1414" i="36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<sst xmlns="http://schemas.openxmlformats.org/spreadsheetml/2006/main" count="250" uniqueCount="213">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</sst>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Data-Wednesday'!$A$944:$A$1424</c:f>
              <c:numCache>
                <c:formatCode>m/d/yyyy</c:formatCode>
                <c:ptCount val="481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</c:numCache>
            </c:numRef>
          </c:cat>
          <c:val>
            <c:numRef>
              <c:f>'Claims Data-Wednesday'!$E$943:$E$1424</c:f>
              <c:numCache>
                <c:formatCode>#,##0</c:formatCode>
                <c:ptCount val="482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Data-Wednesday'!$A$944:$A$1424</c:f>
              <c:numCache>
                <c:formatCode>m/d/yyyy</c:formatCode>
                <c:ptCount val="481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</c:numCache>
            </c:numRef>
          </c:cat>
          <c:val>
            <c:numRef>
              <c:f>'Claims Data-Wednesday'!$F$945:$F$1424</c:f>
              <c:numCache>
                <c:formatCode>#,##0</c:formatCode>
                <c:ptCount val="480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  <c:pt idx="9" formatCode="General">
                  <c:v>41.6</c:v>
                </c:pt>
                <c:pt idx="10">
                  <c:v>42.5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'ExhaustionRateIndiana&amp;Surround'!$CB$7:$DG$7</c:f>
              <c:numCache>
                <c:formatCode>0.0%</c:formatCode>
                <c:ptCount val="32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'ExhaustionRateIndiana&amp;Surround'!$CB$8:$DG$8</c:f>
              <c:numCache>
                <c:formatCode>0.0%</c:formatCode>
                <c:ptCount val="32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'ExhaustionRateIndiana&amp;Surround'!$CB$9:$DG$9</c:f>
              <c:numCache>
                <c:formatCode>0.0%</c:formatCode>
                <c:ptCount val="32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'ExhaustionRateIndiana&amp;Surround'!$CB$10:$DG$10</c:f>
              <c:numCache>
                <c:formatCode>0.0%</c:formatCode>
                <c:ptCount val="32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'ExhaustionRateIndiana&amp;Surround'!$CB$11:$DG$11</c:f>
              <c:numCache>
                <c:formatCode>0.0%</c:formatCode>
                <c:ptCount val="32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'ExhaustionRateIndiana&amp;Surround'!$CB$12:$DG$12</c:f>
              <c:numCache>
                <c:formatCode>0.0%</c:formatCode>
                <c:ptCount val="32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'ExhaustionRateIndiana&amp;Surround'!$CB$13:$DG$13</c:f>
              <c:numCache>
                <c:formatCode>0.0%</c:formatCode>
                <c:ptCount val="32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'ExhaustionRateIndiana&amp;Surround'!$CB$14:$DG$14</c:f>
              <c:numCache>
                <c:formatCode>0.0%</c:formatCode>
                <c:ptCount val="32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46102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11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46102</v>
      </c>
      <c r="C8" s="17"/>
      <c r="D8" s="18">
        <f>B3-7</f>
        <v>46095</v>
      </c>
      <c r="E8" s="19"/>
      <c r="F8" s="19"/>
      <c r="G8" s="19"/>
      <c r="H8" s="19"/>
      <c r="I8" s="17"/>
      <c r="J8" s="18">
        <f>B3-7*52</f>
        <v>45738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2418</v>
      </c>
      <c r="C11" s="21"/>
      <c r="D11" s="21">
        <f>VLOOKUP(D$8,'Claims Data-Wednesday'!$A:$Q,5)</f>
        <v>2366</v>
      </c>
      <c r="E11" s="21"/>
      <c r="F11" s="21">
        <f>B11-D11</f>
        <v>52</v>
      </c>
      <c r="G11" s="6"/>
      <c r="H11" s="22">
        <f>F11/D11</f>
        <v>2.197802197802198E-2</v>
      </c>
      <c r="I11" s="6"/>
      <c r="J11" s="21">
        <f>VLOOKUP(J$8,'Claims Data-Wednesday'!$A:$Q,5)</f>
        <v>2550</v>
      </c>
      <c r="K11" s="21"/>
      <c r="L11" s="21">
        <f>B11-J11</f>
        <v>-132</v>
      </c>
      <c r="M11" s="6"/>
      <c r="N11" s="22">
        <f>L11/J11</f>
        <v>-5.1764705882352942E-2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22954</v>
      </c>
      <c r="C13" s="21"/>
      <c r="D13" s="21">
        <f>VLOOKUP(D$8,'Claims Data-Wednesday'!$A:$Q,6)</f>
        <v>26606</v>
      </c>
      <c r="E13" s="21"/>
      <c r="F13" s="21">
        <f t="shared" ref="F13:F19" si="0">B13-D13</f>
        <v>-3652</v>
      </c>
      <c r="G13" s="6"/>
      <c r="H13" s="22">
        <f t="shared" ref="H13:H19" si="1">F13/D13</f>
        <v>-0.13726227166804481</v>
      </c>
      <c r="I13" s="6"/>
      <c r="J13" s="21">
        <f>VLOOKUP(J$8,'Claims Data-Wednesday'!$A:$Q,6)</f>
        <v>25133</v>
      </c>
      <c r="K13" s="21"/>
      <c r="L13" s="21">
        <f t="shared" ref="L13:L19" si="2">B13-J13</f>
        <v>-2179</v>
      </c>
      <c r="M13" s="6"/>
      <c r="N13" s="22">
        <f t="shared" ref="N13:N19" si="3">L13/J13</f>
        <v>-8.6698762583058128E-2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25372</v>
      </c>
      <c r="C15" s="21"/>
      <c r="D15" s="21">
        <f>VLOOKUP(D$8,'Claims Data-Wednesday'!$A:$Q,7)</f>
        <v>28972</v>
      </c>
      <c r="E15" s="21"/>
      <c r="F15" s="21">
        <f t="shared" si="0"/>
        <v>-3600</v>
      </c>
      <c r="G15" s="6"/>
      <c r="H15" s="22">
        <f t="shared" si="1"/>
        <v>-0.12425790418334944</v>
      </c>
      <c r="I15" s="6"/>
      <c r="J15" s="21">
        <f>VLOOKUP(J$8,'Claims Data-Wednesday'!$A:$Q,7)</f>
        <v>27683</v>
      </c>
      <c r="K15" s="21"/>
      <c r="L15" s="21">
        <f t="shared" si="2"/>
        <v>-2311</v>
      </c>
      <c r="M15" s="6"/>
      <c r="N15" s="22">
        <f t="shared" si="3"/>
        <v>-8.3480836614528778E-2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5789202</v>
      </c>
      <c r="C17" s="7"/>
      <c r="D17" s="7">
        <f>VLOOKUP(D$8,'Claims Data-Wednesday'!$A:$Q,8)</f>
        <v>5959877</v>
      </c>
      <c r="E17" s="7"/>
      <c r="F17" s="7">
        <f t="shared" si="0"/>
        <v>-170675</v>
      </c>
      <c r="G17" s="6"/>
      <c r="H17" s="22">
        <f t="shared" si="1"/>
        <v>-2.8637335971866535E-2</v>
      </c>
      <c r="I17" s="6"/>
      <c r="J17" s="7">
        <f>VLOOKUP(J$8,'Claims Data-Wednesday'!$A:$Q,8)</f>
        <v>6117658</v>
      </c>
      <c r="K17" s="7"/>
      <c r="L17" s="7">
        <f t="shared" si="2"/>
        <v>-328456</v>
      </c>
      <c r="M17" s="6"/>
      <c r="N17" s="22">
        <f t="shared" si="3"/>
        <v>-5.3689827054732381E-2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315</v>
      </c>
      <c r="C19" s="21"/>
      <c r="D19" s="21">
        <f>VLOOKUP(D$8,'Claims Data-Wednesday'!$A:$Q,9)</f>
        <v>282</v>
      </c>
      <c r="E19" s="21"/>
      <c r="F19" s="21">
        <f t="shared" si="0"/>
        <v>33</v>
      </c>
      <c r="G19" s="6"/>
      <c r="H19" s="22">
        <f t="shared" si="1"/>
        <v>0.11702127659574468</v>
      </c>
      <c r="I19" s="6"/>
      <c r="J19" s="21">
        <f>VLOOKUP(J$8,'Claims Data-Wednesday'!$A:$Q,9)</f>
        <v>308</v>
      </c>
      <c r="K19" s="21"/>
      <c r="L19" s="21">
        <f t="shared" si="2"/>
        <v>7</v>
      </c>
      <c r="M19" s="6"/>
      <c r="N19" s="22">
        <f t="shared" si="3"/>
        <v>2.2727272727272728E-2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2471</v>
      </c>
      <c r="D28" s="21">
        <f>VLOOKUP(J$8,'Claims Data-Wednesday'!$A:$Q,13)</f>
        <v>2664.25</v>
      </c>
      <c r="F28" s="22">
        <f>(B28-D28)/D28</f>
        <v>-7.2534484376466174E-2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24798.75</v>
      </c>
      <c r="D30" s="21">
        <f>VLOOKUP(J$8,'Claims Data-Wednesday'!$A:$Q,14)</f>
        <v>26504.5</v>
      </c>
      <c r="F30" s="22">
        <f t="shared" ref="F30:F36" si="4">(B30-D30)/D30</f>
        <v>-6.4356995981814408E-2</v>
      </c>
      <c r="I30" s="39"/>
      <c r="J30" s="45">
        <v>46102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27269.75</v>
      </c>
      <c r="D32" s="21">
        <f>VLOOKUP(J$8,'Claims Data-Wednesday'!$A:$Q,15)</f>
        <v>29168.75</v>
      </c>
      <c r="F32" s="22">
        <f t="shared" si="4"/>
        <v>-6.5103921148489396E-2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6055446.25</v>
      </c>
      <c r="D34" s="7">
        <f>VLOOKUP(J$8,'Claims Data-Wednesday'!$A:$Q,16)</f>
        <v>6646966.5</v>
      </c>
      <c r="F34" s="22">
        <f t="shared" si="4"/>
        <v>-8.8991008153869885E-2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290.25</v>
      </c>
      <c r="D36" s="21">
        <f>VLOOKUP(J$8,'Claims Data-Wednesday'!$A:$Q,17)</f>
        <v>293.75</v>
      </c>
      <c r="F36" s="22">
        <f t="shared" si="4"/>
        <v>-1.1914893617021277E-2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24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P1422" sqref="P1422:P1424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24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6074358.5999999996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ref="P1415:P1416" si="2123">AVERAGE(H1412:H1416)</f>
        <v>6395829.5999999996</v>
      </c>
      <c r="Q1415" s="75">
        <f t="shared" ref="Q1415:Q1416" si="2124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5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23"/>
        <v>6642656.5999999996</v>
      </c>
      <c r="Q1416" s="75">
        <f t="shared" si="2124"/>
        <v>276.5</v>
      </c>
    </row>
    <row r="1417" spans="1:17">
      <c r="A1417" s="5">
        <v>46053</v>
      </c>
      <c r="B1417" s="8">
        <v>4</v>
      </c>
      <c r="C1417" s="102">
        <f t="shared" ref="C1417:C1418" si="2126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7">AVERAGE(E1414:E1417)</f>
        <v>4547.75</v>
      </c>
      <c r="N1417" s="75">
        <f t="shared" ref="N1417" si="2128">AVERAGE(F1414:F1417)</f>
        <v>28152.25</v>
      </c>
      <c r="O1417" s="75">
        <f t="shared" ref="O1417" si="2129">AVERAGE(G1414:G1417)</f>
        <v>32700</v>
      </c>
      <c r="P1417" s="75">
        <f t="shared" ref="P1417" si="2130">AVERAGE(H1414:H1418)</f>
        <v>6698949.7999999998</v>
      </c>
      <c r="Q1417" s="75">
        <f t="shared" ref="Q1417" si="2131">AVERAGE(I1414:I1417)</f>
        <v>283</v>
      </c>
    </row>
    <row r="1418" spans="1:17">
      <c r="A1418" s="5">
        <v>46060</v>
      </c>
      <c r="B1418" s="8">
        <v>5</v>
      </c>
      <c r="C1418" s="102">
        <f t="shared" si="2126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2">AVERAGE(E1415:E1418)</f>
        <v>3680.5</v>
      </c>
      <c r="N1418" s="75">
        <f t="shared" ref="N1418" si="2133">AVERAGE(F1415:F1418)</f>
        <v>28019.5</v>
      </c>
      <c r="O1418" s="75">
        <f t="shared" ref="O1418" si="2134">AVERAGE(G1415:G1418)</f>
        <v>31700</v>
      </c>
      <c r="P1418" s="75">
        <f t="shared" ref="P1418" si="2135">AVERAGE(H1415:H1419)</f>
        <v>6706083.4000000004</v>
      </c>
      <c r="Q1418" s="75">
        <f t="shared" ref="Q1418" si="2136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7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8">AVERAGE(E1416:E1419)</f>
        <v>3468.5</v>
      </c>
      <c r="N1419" s="75">
        <f t="shared" ref="N1419" si="2139">AVERAGE(F1416:F1419)</f>
        <v>27300</v>
      </c>
      <c r="O1419" s="75">
        <f t="shared" ref="O1419" si="2140">AVERAGE(G1416:G1419)</f>
        <v>30768.5</v>
      </c>
      <c r="P1419" s="75">
        <f t="shared" ref="P1419" si="2141">AVERAGE(H1416:H1420)</f>
        <v>6598238.4000000004</v>
      </c>
      <c r="Q1419" s="75">
        <f t="shared" ref="Q1419" si="2142">AVERAGE(I1416:I1419)</f>
        <v>300.5</v>
      </c>
    </row>
    <row r="1420" spans="1:17">
      <c r="A1420" s="5">
        <v>46074</v>
      </c>
      <c r="B1420" s="8">
        <v>7</v>
      </c>
      <c r="C1420" s="102">
        <f t="shared" si="2137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43">AVERAGE(E1417:E1420)</f>
        <v>3289.25</v>
      </c>
      <c r="N1420" s="75">
        <f t="shared" ref="N1420" si="2144">AVERAGE(F1417:F1420)</f>
        <v>26568</v>
      </c>
      <c r="O1420" s="75">
        <f t="shared" ref="O1420" si="2145">AVERAGE(G1417:G1420)</f>
        <v>29857.25</v>
      </c>
      <c r="P1420" s="75">
        <f t="shared" ref="P1420" si="2146">AVERAGE(H1417:H1421)</f>
        <v>6530018.2000000002</v>
      </c>
      <c r="Q1420" s="75">
        <f t="shared" ref="Q1420" si="2147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8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9">AVERAGE(E1418:E1421)</f>
        <v>2987.25</v>
      </c>
      <c r="N1421" s="75">
        <f t="shared" ref="N1421" si="2150">AVERAGE(F1418:F1421)</f>
        <v>26237.25</v>
      </c>
      <c r="O1421" s="75">
        <f t="shared" ref="O1421" si="2151">AVERAGE(G1418:G1421)</f>
        <v>29224.5</v>
      </c>
      <c r="P1421" s="75">
        <f t="shared" ref="P1421" si="2152">AVERAGE(H1418:H1422)</f>
        <v>6436523.7999999998</v>
      </c>
      <c r="Q1421" s="75">
        <f t="shared" ref="Q1421" si="2153">AVERAGE(I1418:I1421)</f>
        <v>310.75</v>
      </c>
    </row>
    <row r="1422" spans="1:17">
      <c r="A1422" s="5">
        <v>46088</v>
      </c>
      <c r="B1422" s="8">
        <v>9</v>
      </c>
      <c r="C1422" s="102">
        <f t="shared" si="2148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54">AVERAGE(E1419:E1422)</f>
        <v>2627.5</v>
      </c>
      <c r="N1422" s="75">
        <f t="shared" ref="N1422:N1423" si="2155">AVERAGE(F1419:F1422)</f>
        <v>25499.25</v>
      </c>
      <c r="O1422" s="75">
        <f t="shared" ref="O1422:O1423" si="2156">AVERAGE(G1419:G1422)</f>
        <v>28126.75</v>
      </c>
      <c r="P1422" s="75">
        <f t="shared" ref="P1422:P1423" si="2157">AVERAGE(H1419:H1423)</f>
        <v>6304618.2000000002</v>
      </c>
      <c r="Q1422" s="75">
        <f t="shared" ref="Q1422:Q1423" si="2158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9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54"/>
        <v>2483.75</v>
      </c>
      <c r="N1423" s="75">
        <f t="shared" si="2155"/>
        <v>25467.25</v>
      </c>
      <c r="O1423" s="75">
        <f t="shared" si="2156"/>
        <v>27951</v>
      </c>
      <c r="P1423" s="75">
        <f t="shared" si="2157"/>
        <v>6154578.5999999996</v>
      </c>
      <c r="Q1423" s="75">
        <f t="shared" si="2158"/>
        <v>290.25</v>
      </c>
    </row>
    <row r="1424" spans="1:17">
      <c r="A1424" s="5">
        <v>46102</v>
      </c>
      <c r="B1424" s="8">
        <v>11</v>
      </c>
      <c r="C1424" s="102">
        <f t="shared" si="2159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60">AVERAGE(E1421:E1424)</f>
        <v>2471</v>
      </c>
      <c r="N1424" s="75">
        <f t="shared" ref="N1424" si="2161">AVERAGE(F1421:F1424)</f>
        <v>24798.75</v>
      </c>
      <c r="O1424" s="75">
        <f t="shared" ref="O1424" si="2162">AVERAGE(G1421:G1424)</f>
        <v>27269.75</v>
      </c>
      <c r="P1424" s="75">
        <f t="shared" ref="P1424" si="2163">AVERAGE(H1421:H1425)</f>
        <v>6055446.25</v>
      </c>
      <c r="Q1424" s="75">
        <f t="shared" ref="Q1424" si="2164">AVERAGE(I1421:I1424)</f>
        <v>290.25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" formulaRange="1"/>
    <ignoredError sqref="L765" evalError="1"/>
    <ignoredError sqref="P1413:P1414 P1415:Q1415 P1416:Q1416 P1417:P1421 P1424 P1422:P1423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7" sqref="Z17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19">
        <v>41.6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42.5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42.38333333333334</v>
      </c>
      <c r="AA16" s="13"/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G20"/>
  <sheetViews>
    <sheetView workbookViewId="0">
      <pane xSplit="2" ySplit="6" topLeftCell="DA7" activePane="bottomRight" state="frozen"/>
      <selection pane="topRight" activeCell="C1" sqref="C1"/>
      <selection pane="bottomLeft" activeCell="A7" sqref="A7"/>
      <selection pane="bottomRight" activeCell="DM23" sqref="DM2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1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1" ht="28.5" customHeight="1">
      <c r="AN5" s="131"/>
      <c r="AO5" s="131"/>
      <c r="AP5" s="131"/>
      <c r="AQ5" s="131"/>
    </row>
    <row r="6" spans="1:111" ht="39.75">
      <c r="A6" s="129" t="s">
        <v>55</v>
      </c>
      <c r="B6" s="129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</row>
    <row r="7" spans="1:111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</row>
    <row r="8" spans="1:111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</row>
    <row r="9" spans="1:111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</row>
    <row r="10" spans="1:111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</row>
    <row r="11" spans="1:111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</row>
    <row r="12" spans="1:111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</row>
    <row r="13" spans="1:111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</row>
    <row r="14" spans="1:111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</row>
    <row r="15" spans="1:111">
      <c r="AJ15" s="65"/>
    </row>
    <row r="16" spans="1:111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895FA3-E526-45F7-BE95-8FC196A972CB}"/>
</file>

<file path=customXml/itemProps2.xml><?xml version="1.0" encoding="utf-8"?>
<ds:datastoreItem xmlns:ds="http://schemas.openxmlformats.org/officeDocument/2006/customXml" ds:itemID="{4D0F682F-231F-4D58-A2F2-7D86B322978A}"/>
</file>

<file path=customXml/itemProps3.xml><?xml version="1.0" encoding="utf-8"?>
<ds:datastoreItem xmlns:ds="http://schemas.openxmlformats.org/officeDocument/2006/customXml" ds:itemID="{0D183BF7-48B9-473C-9D53-F6410902D285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2026-04-01T17:34:54Z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